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8_{522BBE82-C387-407A-9C45-4EFE91BC2E9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1" l="1" a="1"/>
  <c r="F6" i="1" s="1"/>
  <c r="F5" i="1" a="1"/>
  <c r="F5" i="1"/>
  <c r="F4" i="1" a="1"/>
  <c r="F4" i="1" s="1"/>
  <c r="C4" i="1" a="1"/>
  <c r="C4" i="1" s="1"/>
  <c r="D4" i="1"/>
  <c r="J6" i="1" a="1"/>
  <c r="J6" i="1" s="1"/>
  <c r="I6" i="1" a="1"/>
  <c r="I6" i="1" s="1"/>
  <c r="H6" i="1" a="1"/>
  <c r="H6" i="1" s="1"/>
  <c r="J5" i="1" a="1"/>
  <c r="J5" i="1" s="1"/>
  <c r="H5" i="1" a="1"/>
  <c r="H5" i="1" s="1"/>
  <c r="J4" i="1" a="1"/>
  <c r="J4" i="1" s="1"/>
  <c r="I4" i="1" a="1"/>
  <c r="I4" i="1" s="1"/>
  <c r="H4" i="1" a="1"/>
  <c r="H4" i="1" s="1"/>
  <c r="E6" i="1" a="1"/>
  <c r="E6" i="1" s="1"/>
  <c r="G6" i="1" a="1"/>
  <c r="G6" i="1" s="1"/>
  <c r="G5" i="1" a="1"/>
  <c r="G5" i="1" s="1"/>
  <c r="G4" i="1" a="1"/>
  <c r="G4" i="1" s="1"/>
  <c r="E5" i="1" a="1"/>
  <c r="E5" i="1" s="1"/>
  <c r="E4" i="1"/>
  <c r="D5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<sst xmlns="http://schemas.openxmlformats.org/spreadsheetml/2006/main" count="31" uniqueCount="31">
  <si>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</si>
  <si>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</si>
  <si>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</si>
  <si>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</si>
  <si>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</si>
  <si>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</si>
  <si>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</si>
  <si>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</si>
  <si>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</si>
  <si>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</si>
  <si>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</si>
  <si>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</si>
  <si>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</si>
  <si>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</si>
  <si>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</si>
  <si>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</si>
  <si>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</si>
  <si>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</si>
  <si>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</si>
  <si>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</si>
  <si>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</si>
  <si>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</si>
  <si>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</si>
  <si>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</si>
  <si>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</si>
  <si>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</si>
  <si>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</si>
  <si>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№28</t>
  </si>
  <si>
    <t>Хлеб домашний</t>
  </si>
  <si>
    <t>692/04</t>
  </si>
  <si>
    <t>ТТК№21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</si>
</sst>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</xf>
    <xf numFmtId="0" fontId="0" fillId="2" borderId="1" xfId="0" applyFill="1" applyBorder="1" applyProtection="1"/>
    <xf numFmtId="0" fontId="0" fillId="2" borderId="6" xfId="0" applyFill="1" applyBorder="1" applyAlignment="1" applyProtection="1">
      <alignment horizontal="center" vertical="center" wrapText="1" shrinkToFit="1"/>
    </xf>
    <xf numFmtId="1" fontId="0" fillId="2" borderId="6" xfId="0" applyNumberFormat="1" applyFill="1" applyBorder="1" applyAlignment="1" applyProtection="1">
      <alignment horizontal="center" vertical="center" wrapText="1" shrinkToFit="1"/>
    </xf>
    <xf numFmtId="1" fontId="0" fillId="2" borderId="7" xfId="0" applyNumberFormat="1" applyFill="1" applyBorder="1" applyAlignment="1" applyProtection="1">
      <alignment horizontal="center" vertical="center" wrapText="1" shrinkToFit="1"/>
    </xf>
    <xf numFmtId="0" fontId="0" fillId="2" borderId="1" xfId="0" applyFill="1" applyBorder="1" applyAlignment="1" applyProtection="1">
      <alignment horizontal="center" vertical="center" wrapText="1" shrinkToFit="1"/>
    </xf>
    <xf numFmtId="1" fontId="0" fillId="2" borderId="1" xfId="0" applyNumberFormat="1" applyFill="1" applyBorder="1" applyAlignment="1" applyProtection="1">
      <alignment horizontal="center" vertical="center" shrinkToFit="1"/>
    </xf>
    <xf numFmtId="1" fontId="0" fillId="2" borderId="9" xfId="0" applyNumberFormat="1" applyFill="1" applyBorder="1" applyAlignment="1" applyProtection="1">
      <alignment horizontal="center" vertical="center" shrinkToFit="1"/>
    </xf>
    <xf numFmtId="0" fontId="0" fillId="2" borderId="1" xfId="0" applyFill="1" applyBorder="1" applyAlignment="1" applyProtection="1">
      <alignment horizontal="center" vertical="center" wrapText="1" shrinkToFit="1"/>
      <protection locked="0"/>
    </xf>
    <xf numFmtId="2" fontId="0" fillId="2" borderId="6" xfId="0" applyNumberFormat="1" applyFill="1" applyBorder="1" applyAlignment="1" applyProtection="1">
      <alignment horizontal="center" vertical="center" wrapText="1" shrinkToFit="1"/>
      <protection locked="0"/>
    </xf>
    <xf numFmtId="2" fontId="0" fillId="2" borderId="1" xfId="0" applyNumberFormat="1" applyFill="1" applyBorder="1" applyAlignment="1" applyProtection="1">
      <alignment horizontal="center" vertical="center" shrinkToFi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3"/>
      <c r="I1" t="s">
        <v>1</v>
      </c>
      <c r="J1" s="17">
        <v>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37" t="str" cm="1">
        <f t="array" ref="C4">_xlfn.IFS(J1=1,"ТТК№44; 
ТТК№7;",J1=2,"ТТК№78;
 516-Ш/04;",J1=3,"ТТК№96; 
Т24/96;",J1=4,"97/04;
 ТТК№120; 
336/12;",J1=5,"ТТК№88; 
516/Ш/04;
 Т24/96; ",J1=6,"ТТК№123; 
ТТК№140;",J1=7,"ТТК№55; 
ТТК№52; 
422/02;",J1=8,"97/04; 
ТТК№50;
 508-Ш/04;",J1=9,"ТТК№29; 
516-Ш/04; 
Т24/96; 
ТТК№125;",J1=10,"ТТК№91;
 514-Ш/04; ")</f>
        <v xml:space="preserve">ТТК№88; 
516/Ш/04;
 Т24/96; </v>
      </c>
      <c r="D4" s="39" t="str">
        <f>IF(J1=1,"Каша молочная рисовая с маслом сливочным (на цельном молоке);
 Творожник; 
",IF(J1=2,"Котлета домашняя; 
Макаронные изделия отварные; 
Соус сметанный с томатом",
IF(J1=3,"Плов из филе цыплят; 
Икра свекольная",
IF(J1=4,"
Зразы ленивые из филе птицы;
Капуста свежая тушеная; ",
IF(J1=5,"Митболы из говядины по-итальянски; 
Макаронные изделия отварные; 
Горошек зеленый косервированный отарной",
IF(J1=6,"Каша жидкая молочная Дружба с маслом сливочным на цельном молоке; 
Творожник;",
IF(J1=7,"Котлета рыбная с яйцом (филе); 
Каша Петровская рисовая;",
IF(J1=8,"Бефстроганов цыплят (из филе); 
Каша рассыпчатая гречневая;",
IF(J1=9,"Митболы из говядины по-итальянски; 
Макаронные изделия отварные; 
Кукуруза сахарная консервированная отварная;",
IF(J1=10,"Тефтели мясные запеченные;
Соус томатный с овощами;
Бобовые отварные; "," "))))))))))</f>
        <v>Митболы из говядины по-итальянски; 
Макаронные изделия отварные; 
Горошек зеленый косервированный отарной</v>
      </c>
      <c r="E4" s="40" t="str">
        <f>IF(J1=1,"200/5; 
100;",IF(J1=2,"80/40;
180;",IF(J1=3,"270; 
50;",IF(J1=4,"11; 
90; 
200;",IF(J1=5,"80/40; 
180; 
38;",IF(J1=6,"200/10;
 100;",IF(J1=7,"100;
 170; 
35;",IF(J1=8,"10;
 60/60; 
180;",IF(J1=9,"90;
 160; 
40; 
15",IF(J1=10,"100/20; 
180;"," "))))))))))</f>
        <v>80/40; 
180; 
38;</v>
      </c>
      <c r="F4" s="46" t="str" cm="1">
        <f t="array" ref="F4">_xlfn.IFS(J1=1,"30,6; 
46,1",J1=2,"67,79; 
9,09;",
J1=3,"64,96; 
11,28;",
J1=4,"50,24; 
26,02;",
J1=5,"62,23; 
14.49;",
J1=6,"31,06;
 46,1;",
J1=7,"64,09;
 11,99;",
J1=8,"56,83; 
18,66;",
J1=9,"62,23; 
14,68;",
J1=10,"65,75; 
11,28;")</f>
        <v>62,23; 
14.49;</v>
      </c>
      <c r="G4" s="40" t="str" cm="1">
        <f t="array" ref="G4">_xlfn.IFS(J1=1,"186; 
176;",J1=2,"149; 
264;",J1=3,"358; 
22;",J1=4,"39; 
222; 
150; ",J1=5,"139;
 264; 
16;",J1=6,"211; 
212;",J1=7,"126; 
275; 
35; ",J1=8,"36; 
125; 
223; ",J1=9,"153; 
235; 
17; 
7;",J1=10,"186;
 250; ")</f>
        <v>139;
 264; 
16;</v>
      </c>
      <c r="H4" s="40" t="str" cm="1">
        <f t="array" ref="H4">_xlfn.IFS(J1=1,"5,5; 
6,8;",J1=2,"9,6; 
6,3;",J1=3,"16; 
0,8;",J1=4,"2,1;
 11,6;
 4,2",J1=5,"10; 
6,3; 
0,6;",J1=6,"5,8;
 11,1; ",J1=7,"11,2; 
4,7; 
0,8;",J1=8,"2;
 5,5; 
6,3;",J1=9,"9,2; 
5,6; 
0,6;
 0,4",J1=10,"7,8;
 9,1; ")</f>
        <v>10; 
6,3; 
0,6;</v>
      </c>
      <c r="I4" s="40" t="str" cm="1">
        <f t="array" ref="I4">_xlfn.IFS(J1=1,"9,2; 
7,6;",J1=2,"10,0;
7,4;",J1=3,"16,5;
 0;", J1=4,"2,5; 
11,0; 
6,4; ",J1=5,"10,1;
 7,4;
 0;",J1=6,"9,2; 
11,2; ",J1=7,"4,8;
 13,0;
 1,5;",J1=8,"2,3; 
8,6; 
8,4; ",J1=9,"10,8;
 6,5; 
0; 
0; ",J1=10,"9,1; 
9,4; ")</f>
        <v>10,1;
 7,4;
 0;</v>
      </c>
      <c r="J4" s="41" t="str" cm="1">
        <f t="array" ref="J4">_xlfn.IFS(J1=1,"26; 
17,2;",J1=2,"0,4;
 42,3; ",J1=3,"40,8; 
4,0; ",J1=4,"0; 
13,5; 
18,8; ",J1=5,"5,5;
 42,3; 
3;",J1=6,"28,6; 
15,5; ",J1=7,"10,0;
 25,8; 
4,3;",J1=8,"0; 
7,4; 
36; ",J1=9,"4;
 37,6; 
3,2; 
1;",J1=10,"5,5;
 33,3;")</f>
        <v>5,5;
 42,3; 
3;</v>
      </c>
    </row>
    <row r="5" spans="1:10" x14ac:dyDescent="0.25">
      <c r="A5" s="7"/>
      <c r="B5" s="1" t="s">
        <v>12</v>
      </c>
      <c r="C5" s="38" t="s">
        <v>29</v>
      </c>
      <c r="D5" s="42" t="str">
        <f>IF(J1=1,"Кофейный напиток",IF(J1=2,"Чай каркадэ",IF(J1=3,"Чай с сахаром",IF(J1=4,"Чай с сахаром",IF(J1=5,"Чай каркадэ ",IF(J1=6,"Чай с сахаром",IF(J1=7,"Чай каркадэ",IF(J1=8,"Чай с сахаром",IF(J1=9,"Чай каркадэ",IF(J1=10,"Чай с сахаром"," "))))))))))</f>
        <v xml:space="preserve">Чай каркадэ </v>
      </c>
      <c r="E5" s="43" cm="1">
        <f t="array" ref="E5">_xlfn.IFS(J1=1,"200;",J1=2,"200;",J1=3,"200 / 15",J1=4,"200/15",J1=5,200,J1=6,"200/15",J1=7,200,J1=8,"200/15",J1=9,200,J1=10,"200/15")</f>
        <v>200</v>
      </c>
      <c r="F5" s="47" cm="1">
        <f t="array" ref="F5">_xlfn.IFS(J1=1,2.69,J1=2,2.46,J1=3,2.69,J1=4,2.69,J1=5,2.46,J1=6,2.69,J1=7,2.46,J1=8,2.69,J1=9,2.46,J1=10,2.69)</f>
        <v>2.46</v>
      </c>
      <c r="G5" s="43" cm="1">
        <f t="array" ref="G5">_xlfn.IFS(J1=1,124,J1=2,58,J1=3,58,J1=4,58,J1=5,58,J1=6,58,J1=7,58,J1=8,58,J1=9,58,J1=10,58)</f>
        <v>58</v>
      </c>
      <c r="H5" s="43" cm="1">
        <f t="array" ref="H5">_xlfn.IFS(J1=1,2,J1=2,0.3,J1=3,0.2,J1=4,0.2,J1=5,0.2,J1=6,0.2,J1=7,0.2,J1=8,0.2,J1=9,0.2,J1=10,0.2)</f>
        <v>0.2</v>
      </c>
      <c r="I5" s="43">
        <v>0</v>
      </c>
      <c r="J5" s="44" cm="1">
        <f t="array" ref="J5">_xlfn.IFS(J1=1,26,J1=2,15,J1=3,15,J1=4,15,J1=5,15,J1=6,15,J1=7,15,J1=8,15,J1=9,15,J1=10,15)</f>
        <v>15</v>
      </c>
    </row>
    <row r="6" spans="1:10" x14ac:dyDescent="0.25">
      <c r="A6" s="7"/>
      <c r="B6" s="1" t="s">
        <v>23</v>
      </c>
      <c r="C6" s="38" t="s">
        <v>30</v>
      </c>
      <c r="D6" s="45" t="s">
        <v>28</v>
      </c>
      <c r="E6" s="43" cm="1">
        <f t="array" ref="E6">_xlfn.IFS(J1=1,99,J1=2,121,J1=3,132,J1=4,136,J1=5,110,J1=6,99,J1=7,99,J1=8,110,J1=9,105,J1=10,112)</f>
        <v>110</v>
      </c>
      <c r="F6" s="47" cm="1">
        <f t="array" ref="F6">_xlfn.IFS(J1=1,2.86,J1=2,2.91,J1=3,3.32,J1=4,3.3,J1=5,3.07,J1=6,2.4,J1=7,3.71,J1=8,4.07,J1=9,2.88,J1=10,2.53)</f>
        <v>3.07</v>
      </c>
      <c r="G6" s="43" cm="1">
        <f t="array" ref="G6">_xlfn.IFS(J1=1,99,J1=2,121,J1=3,132,J1=4,136,J1=5,110,J1=6,99,J1=7,99,J1=8,110,J1=9,105,J1=10,112)</f>
        <v>110</v>
      </c>
      <c r="H6" s="43" cm="1">
        <f t="array" ref="H6">_xlfn.IFS(J1=1,2.8,J1=2,3.3,J1=3,3.7,J1=4,3.8,J1=5,3.1,J1=6,2.8,J1=7,2.8,J1=8,3.1,J1=9,3,J1=10,3.1)</f>
        <v>3.1</v>
      </c>
      <c r="I6" s="43" cm="1">
        <f t="array" ref="I6">_xlfn.IFS(J1=1,0.8,J1=2,1,J1=3,1.1,J1=4,1.1,J1=5,0.9,J1=6,0.8,J1=7,0.8,J1=8,0.9,J1=9,0.8,J1=10,0.9)</f>
        <v>0.9</v>
      </c>
      <c r="J6" s="44" cm="1">
        <f t="array" ref="J6">_xlfn.IFS(J1=1,19.8,J1=2,24.2,J1=3,26.4,J1=4,27.2,J1=5,22,J1=6,19.8,J1=7,19.8,J1=8,22,J1=9,21.1,J1=10,22.4)</f>
        <v>22</v>
      </c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2023-04-17T08:51:38Z</dcterms:modified>
</cp:coreProperties>
</file>